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020" yWindow="1340" windowWidth="24960" windowHeight="14760" tabRatio="500" activeTab="0"/>
  </bookViews>
  <sheets>
    <sheet name="TMC 2010.2011.OperatingBudget" sheetId="1" r:id="rId1"/>
    <sheet name="Sheet1" sheetId="2" r:id="rId2"/>
  </sheets>
  <definedNames>
    <definedName name="_xlnm.Print_Area" localSheetId="0">'TMC 2010.2011.OperatingBudget'!$A$1:$C$92</definedName>
  </definedNames>
  <calcPr fullCalcOnLoad="1"/>
</workbook>
</file>

<file path=xl/sharedStrings.xml><?xml version="1.0" encoding="utf-8"?>
<sst xmlns="http://schemas.openxmlformats.org/spreadsheetml/2006/main" count="86" uniqueCount="70">
  <si>
    <t>Internship Program (17 internships)</t>
  </si>
  <si>
    <t>Total Non-Personnel Administrative Expense</t>
  </si>
  <si>
    <t>Total Personnel</t>
  </si>
  <si>
    <t xml:space="preserve"> </t>
  </si>
  <si>
    <t xml:space="preserve">Total  </t>
  </si>
  <si>
    <t>Total Project Expense (Direct Costs)</t>
  </si>
  <si>
    <t>General Operations Expense</t>
  </si>
  <si>
    <r>
      <t xml:space="preserve">Project Expense </t>
    </r>
    <r>
      <rPr>
        <sz val="8"/>
        <rFont val="Verdana"/>
        <family val="0"/>
      </rPr>
      <t>(Direct Costs:  Does not include in-house staff costs)</t>
    </r>
  </si>
  <si>
    <t>Sub-Total Expense</t>
  </si>
  <si>
    <t>Total Expense</t>
  </si>
  <si>
    <t>For: Open Society Institute</t>
  </si>
  <si>
    <t>Innovation/Incubation Lab</t>
  </si>
  <si>
    <t>MC Meetings</t>
  </si>
  <si>
    <t>Other Funding</t>
  </si>
  <si>
    <t>Business Support/Audience Development</t>
  </si>
  <si>
    <t>Telephone/Conference Call line</t>
  </si>
  <si>
    <t>Membership/Collaboration</t>
  </si>
  <si>
    <t>Internship Program</t>
  </si>
  <si>
    <t>Quixote Foundation</t>
  </si>
  <si>
    <t>Arca Foundation</t>
  </si>
  <si>
    <t>Scholarship Travel Fund</t>
  </si>
  <si>
    <t>Open Society Institute</t>
  </si>
  <si>
    <t>Total</t>
  </si>
  <si>
    <t>Project Director</t>
  </si>
  <si>
    <t>Senior Program Associate</t>
  </si>
  <si>
    <t>Travel and Lodging</t>
  </si>
  <si>
    <t>Web site and List Serve</t>
  </si>
  <si>
    <t>Legal</t>
  </si>
  <si>
    <t>Office/office materials</t>
  </si>
  <si>
    <t>MediaWire</t>
  </si>
  <si>
    <t>Admin/Overhead</t>
  </si>
  <si>
    <t>Revenue</t>
  </si>
  <si>
    <t>Project Assistant/Part-Time</t>
  </si>
  <si>
    <t>Internship Stipend ($2,000/intern + taxes)</t>
  </si>
  <si>
    <t>Grant balance carry forward from prior year</t>
  </si>
  <si>
    <t>Non-personnel administrative</t>
  </si>
  <si>
    <t>Total General Operations Expense</t>
  </si>
  <si>
    <t>Personnel - Benefits (based on 25% of salary:  PR tax, insurance, 401K, etc.)</t>
  </si>
  <si>
    <t>TMC Total Expense Budget</t>
  </si>
  <si>
    <t>Total Revenue</t>
  </si>
  <si>
    <t>TMC Total Profit/Loss Budget</t>
  </si>
  <si>
    <t>Personnel (includes time spent on general ops and direct projects)</t>
  </si>
  <si>
    <t>Salaries</t>
  </si>
  <si>
    <t xml:space="preserve">Project Director </t>
  </si>
  <si>
    <t>Sr. Prg. Assoc.</t>
  </si>
  <si>
    <t>General Operations</t>
  </si>
  <si>
    <t>Total Staff Time</t>
  </si>
  <si>
    <t>Project Staff Time (FTE and PTE staff):</t>
  </si>
  <si>
    <t>TMC Member Dues</t>
  </si>
  <si>
    <t>The Media Consortium 2011 Final Budget</t>
  </si>
  <si>
    <t>Prepared: December 2012</t>
  </si>
  <si>
    <t xml:space="preserve">Projected </t>
  </si>
  <si>
    <t xml:space="preserve">Final </t>
  </si>
  <si>
    <t>Benton Foundation</t>
  </si>
  <si>
    <t>William Penn Foundation</t>
  </si>
  <si>
    <t>Media Democracy Fund (via Proteus)</t>
  </si>
  <si>
    <t>Wallace Global Fund (via Proteus)</t>
  </si>
  <si>
    <t>Harnish</t>
  </si>
  <si>
    <t>unrestricted</t>
  </si>
  <si>
    <t>restricted</t>
  </si>
  <si>
    <t>Lab Fees</t>
  </si>
  <si>
    <t>MediaWire Bloggers (4 P-T) became Social Media Curator</t>
  </si>
  <si>
    <t>Advertising/Marketing became contractor reimbursement</t>
  </si>
  <si>
    <t>Wisconsin Collaboration--Membership Capacity Building/Travel Fund</t>
  </si>
  <si>
    <t>Media Policy Project--Membership Capacity Building</t>
  </si>
  <si>
    <t xml:space="preserve">subtotal Grants: </t>
  </si>
  <si>
    <t>*</t>
  </si>
  <si>
    <t xml:space="preserve">*New TMC director Kaiser originally came on at $75K in April 2011, but lowered salary to $50K in July 2011 upon reviewing the budget. </t>
  </si>
  <si>
    <t>**</t>
  </si>
  <si>
    <t>**Erin Polgreen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</si>
</sst>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_);\([$$-409]#,##0\)"/>
    <numFmt numFmtId="165" formatCode="0.0"/>
    <numFmt numFmtId="166" formatCode="[$$-409]#,##0.000_);\([$$-409]#,##0.000\)"/>
    <numFmt numFmtId="167" formatCode="[$$-409]#,##0.00_);\([$$-409]#,##0.00\)"/>
    <numFmt numFmtId="168" formatCode="&quot;$&quot;#,##0.00"/>
    <numFmt numFmtId="169" formatCode="&quot;$&quot;#,##0"/>
    <numFmt numFmtId="170" formatCode="#,##0.0"/>
  </numFmts>
  <fonts count="49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u val="single"/>
      <sz val="10"/>
      <name val="Verdana"/>
      <family val="0"/>
    </font>
    <font>
      <sz val="8"/>
      <name val="Verdana"/>
      <family val="0"/>
    </font>
    <font>
      <b/>
      <sz val="10"/>
      <color indexed="10"/>
      <name val="Verdana"/>
      <family val="0"/>
    </font>
    <font>
      <b/>
      <sz val="12"/>
      <color indexed="53"/>
      <name val="Verdana"/>
      <family val="0"/>
    </font>
    <font>
      <u val="singleAccounting"/>
      <sz val="10"/>
      <name val="Verdana"/>
      <family val="0"/>
    </font>
    <font>
      <b/>
      <u val="singleAccounting"/>
      <sz val="10"/>
      <name val="Verdana"/>
      <family val="0"/>
    </font>
    <font>
      <b/>
      <sz val="12"/>
      <name val="Verdana"/>
      <family val="0"/>
    </font>
    <font>
      <b/>
      <u val="doubleAccounting"/>
      <sz val="10"/>
      <color indexed="10"/>
      <name val="Verdana"/>
      <family val="0"/>
    </font>
    <font>
      <b/>
      <u val="single"/>
      <sz val="10"/>
      <name val="Verdana"/>
      <family val="2"/>
    </font>
    <font>
      <u val="doubleAccounting"/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Verdana"/>
      <family val="0"/>
    </font>
    <font>
      <u val="single"/>
      <sz val="10"/>
      <color indexed="20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right" vertical="top" wrapText="1"/>
    </xf>
    <xf numFmtId="164" fontId="0" fillId="0" borderId="10" xfId="0" applyNumberFormat="1" applyBorder="1" applyAlignment="1">
      <alignment horizontal="right" vertical="top" wrapText="1"/>
    </xf>
    <xf numFmtId="164" fontId="2" fillId="0" borderId="10" xfId="0" applyNumberFormat="1" applyFont="1" applyBorder="1" applyAlignment="1">
      <alignment horizontal="right" vertical="top" wrapText="1"/>
    </xf>
    <xf numFmtId="164" fontId="0" fillId="0" borderId="10" xfId="0" applyNumberFormat="1" applyFont="1" applyBorder="1" applyAlignment="1">
      <alignment horizontal="right" vertical="top" wrapText="1"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/>
    </xf>
    <xf numFmtId="164" fontId="0" fillId="0" borderId="10" xfId="0" applyNumberFormat="1" applyBorder="1" applyAlignment="1">
      <alignment horizontal="left" vertical="top" wrapText="1"/>
    </xf>
    <xf numFmtId="164" fontId="2" fillId="0" borderId="10" xfId="0" applyNumberFormat="1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Fill="1" applyAlignment="1">
      <alignment horizontal="left" vertical="top" wrapText="1"/>
    </xf>
    <xf numFmtId="164" fontId="0" fillId="0" borderId="10" xfId="0" applyNumberFormat="1" applyBorder="1" applyAlignment="1">
      <alignment horizontal="right"/>
    </xf>
    <xf numFmtId="164" fontId="2" fillId="0" borderId="10" xfId="44" applyNumberFormat="1" applyFont="1" applyBorder="1" applyAlignment="1">
      <alignment horizontal="right" wrapText="1"/>
    </xf>
    <xf numFmtId="164" fontId="2" fillId="0" borderId="10" xfId="44" applyNumberFormat="1" applyFont="1" applyBorder="1" applyAlignment="1">
      <alignment horizontal="right" vertical="top" wrapText="1"/>
    </xf>
    <xf numFmtId="164" fontId="8" fillId="0" borderId="10" xfId="0" applyNumberFormat="1" applyFont="1" applyBorder="1" applyAlignment="1">
      <alignment horizontal="right" vertical="top" wrapText="1"/>
    </xf>
    <xf numFmtId="164" fontId="8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 horizontal="right"/>
    </xf>
    <xf numFmtId="164" fontId="9" fillId="0" borderId="10" xfId="0" applyNumberFormat="1" applyFont="1" applyBorder="1" applyAlignment="1">
      <alignment horizontal="right" vertical="top" wrapText="1"/>
    </xf>
    <xf numFmtId="164" fontId="11" fillId="0" borderId="10" xfId="0" applyNumberFormat="1" applyFont="1" applyBorder="1" applyAlignment="1">
      <alignment horizontal="right" vertical="top" wrapText="1"/>
    </xf>
    <xf numFmtId="0" fontId="4" fillId="0" borderId="0" xfId="0" applyFont="1" applyAlignment="1">
      <alignment/>
    </xf>
    <xf numFmtId="164" fontId="10" fillId="0" borderId="0" xfId="0" applyNumberFormat="1" applyFont="1" applyBorder="1" applyAlignment="1">
      <alignment horizontal="center" wrapText="1"/>
    </xf>
    <xf numFmtId="0" fontId="12" fillId="0" borderId="0" xfId="0" applyFont="1" applyAlignment="1">
      <alignment horizontal="left" wrapText="1"/>
    </xf>
    <xf numFmtId="164" fontId="0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11" xfId="0" applyNumberFormat="1" applyFont="1" applyBorder="1" applyAlignment="1">
      <alignment horizontal="right" wrapText="1"/>
    </xf>
    <xf numFmtId="165" fontId="0" fillId="0" borderId="12" xfId="0" applyNumberFormat="1" applyFont="1" applyBorder="1" applyAlignment="1">
      <alignment horizontal="right" wrapText="1"/>
    </xf>
    <xf numFmtId="165" fontId="13" fillId="0" borderId="12" xfId="0" applyNumberFormat="1" applyFont="1" applyBorder="1" applyAlignment="1">
      <alignment horizontal="right" wrapText="1"/>
    </xf>
    <xf numFmtId="165" fontId="2" fillId="0" borderId="13" xfId="0" applyNumberFormat="1" applyFont="1" applyBorder="1" applyAlignment="1">
      <alignment horizontal="right" wrapText="1"/>
    </xf>
    <xf numFmtId="0" fontId="2" fillId="0" borderId="14" xfId="0" applyFont="1" applyBorder="1" applyAlignment="1">
      <alignment horizontal="right" vertical="top" wrapText="1"/>
    </xf>
    <xf numFmtId="164" fontId="10" fillId="0" borderId="14" xfId="0" applyNumberFormat="1" applyFont="1" applyBorder="1" applyAlignment="1">
      <alignment horizontal="right" wrapText="1"/>
    </xf>
    <xf numFmtId="164" fontId="13" fillId="0" borderId="10" xfId="0" applyNumberFormat="1" applyFont="1" applyBorder="1" applyAlignment="1">
      <alignment horizontal="right" vertical="top" wrapText="1"/>
    </xf>
    <xf numFmtId="6" fontId="0" fillId="0" borderId="0" xfId="0" applyNumberFormat="1" applyAlignment="1">
      <alignment horizontal="left" vertical="top" wrapText="1"/>
    </xf>
    <xf numFmtId="3" fontId="0" fillId="0" borderId="0" xfId="0" applyNumberFormat="1" applyAlignment="1">
      <alignment horizontal="left" vertical="top" wrapText="1"/>
    </xf>
    <xf numFmtId="169" fontId="2" fillId="0" borderId="0" xfId="0" applyNumberFormat="1" applyFont="1" applyAlignment="1">
      <alignment horizontal="right" vertical="top" wrapText="1"/>
    </xf>
    <xf numFmtId="164" fontId="2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69" fontId="0" fillId="0" borderId="0" xfId="0" applyNumberFormat="1" applyAlignment="1">
      <alignment horizontal="right" vertical="top" wrapText="1"/>
    </xf>
    <xf numFmtId="169" fontId="0" fillId="0" borderId="11" xfId="0" applyNumberFormat="1" applyFont="1" applyBorder="1" applyAlignment="1">
      <alignment horizontal="right" wrapText="1"/>
    </xf>
    <xf numFmtId="6" fontId="2" fillId="0" borderId="0" xfId="0" applyNumberFormat="1" applyFont="1" applyAlignment="1">
      <alignment horizontal="left" vertical="top" wrapText="1"/>
    </xf>
    <xf numFmtId="169" fontId="0" fillId="0" borderId="0" xfId="0" applyNumberFormat="1" applyFont="1" applyBorder="1" applyAlignment="1">
      <alignment horizontal="right" vertical="top" wrapText="1"/>
    </xf>
    <xf numFmtId="169" fontId="2" fillId="0" borderId="15" xfId="0" applyNumberFormat="1" applyFont="1" applyBorder="1" applyAlignment="1">
      <alignment horizontal="right" vertical="top" wrapText="1"/>
    </xf>
    <xf numFmtId="169" fontId="13" fillId="0" borderId="0" xfId="0" applyNumberFormat="1" applyFont="1" applyBorder="1" applyAlignment="1">
      <alignment horizontal="right" vertical="top" wrapText="1"/>
    </xf>
    <xf numFmtId="169" fontId="6" fillId="0" borderId="0" xfId="0" applyNumberFormat="1" applyFont="1" applyBorder="1" applyAlignment="1">
      <alignment horizontal="right" vertical="top" wrapText="1"/>
    </xf>
    <xf numFmtId="169" fontId="2" fillId="0" borderId="0" xfId="0" applyNumberFormat="1" applyFont="1" applyBorder="1" applyAlignment="1">
      <alignment horizontal="right"/>
    </xf>
    <xf numFmtId="169" fontId="2" fillId="0" borderId="0" xfId="0" applyNumberFormat="1" applyFont="1" applyBorder="1" applyAlignment="1">
      <alignment horizontal="right" vertical="top" wrapText="1"/>
    </xf>
    <xf numFmtId="169" fontId="2" fillId="0" borderId="0" xfId="44" applyNumberFormat="1" applyFont="1" applyBorder="1" applyAlignment="1">
      <alignment horizontal="right" wrapText="1"/>
    </xf>
    <xf numFmtId="169" fontId="2" fillId="0" borderId="0" xfId="44" applyNumberFormat="1" applyFont="1" applyBorder="1" applyAlignment="1">
      <alignment horizontal="right" vertical="top" wrapText="1"/>
    </xf>
    <xf numFmtId="169" fontId="9" fillId="0" borderId="0" xfId="0" applyNumberFormat="1" applyFont="1" applyBorder="1" applyAlignment="1">
      <alignment horizontal="right" vertical="top" wrapText="1"/>
    </xf>
    <xf numFmtId="169" fontId="11" fillId="0" borderId="0" xfId="0" applyNumberFormat="1" applyFont="1" applyBorder="1" applyAlignment="1">
      <alignment horizontal="right" vertical="top" wrapText="1"/>
    </xf>
    <xf numFmtId="170" fontId="0" fillId="0" borderId="12" xfId="0" applyNumberFormat="1" applyFont="1" applyBorder="1" applyAlignment="1">
      <alignment horizontal="right" vertical="top" wrapText="1"/>
    </xf>
    <xf numFmtId="170" fontId="13" fillId="0" borderId="12" xfId="0" applyNumberFormat="1" applyFont="1" applyBorder="1" applyAlignment="1">
      <alignment horizontal="right" vertical="top" wrapText="1"/>
    </xf>
    <xf numFmtId="170" fontId="2" fillId="0" borderId="13" xfId="0" applyNumberFormat="1" applyFont="1" applyBorder="1" applyAlignment="1">
      <alignment horizontal="right" wrapText="1"/>
    </xf>
    <xf numFmtId="169" fontId="10" fillId="0" borderId="15" xfId="0" applyNumberFormat="1" applyFont="1" applyBorder="1" applyAlignment="1">
      <alignment horizontal="right" wrapText="1"/>
    </xf>
    <xf numFmtId="169" fontId="0" fillId="0" borderId="0" xfId="0" applyNumberForma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0</xdr:col>
      <xdr:colOff>4238625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42386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99"/>
  <sheetViews>
    <sheetView tabSelected="1" workbookViewId="0" topLeftCell="A1">
      <selection activeCell="F52" sqref="F52"/>
    </sheetView>
  </sheetViews>
  <sheetFormatPr defaultColWidth="11.00390625" defaultRowHeight="12.75"/>
  <cols>
    <col min="1" max="1" width="67.125" style="1" bestFit="1" customWidth="1"/>
    <col min="2" max="2" width="13.875" style="1" bestFit="1" customWidth="1"/>
    <col min="3" max="3" width="11.125" style="53" customWidth="1"/>
    <col min="4" max="16384" width="10.75390625" style="1" customWidth="1"/>
  </cols>
  <sheetData>
    <row r="1" ht="51" customHeight="1"/>
    <row r="2" ht="12.75"/>
    <row r="3" ht="12.75"/>
    <row r="4" ht="12.75"/>
    <row r="5" ht="12.75"/>
    <row r="6" ht="12.75">
      <c r="A6" s="1" t="s">
        <v>10</v>
      </c>
    </row>
    <row r="7" ht="12.75">
      <c r="A7" s="2" t="s">
        <v>49</v>
      </c>
    </row>
    <row r="8" ht="12.75">
      <c r="A8" t="s">
        <v>50</v>
      </c>
    </row>
    <row r="9" ht="13.5" customHeight="1">
      <c r="B9" s="24"/>
    </row>
    <row r="10" spans="2:3" ht="13.5" thickBot="1">
      <c r="B10" s="45" t="s">
        <v>51</v>
      </c>
      <c r="C10" s="57" t="s">
        <v>52</v>
      </c>
    </row>
    <row r="11" spans="1:3" ht="16.5" thickTop="1">
      <c r="A11" s="9" t="s">
        <v>31</v>
      </c>
      <c r="B11" s="14"/>
      <c r="C11" s="56"/>
    </row>
    <row r="12" spans="1:2" ht="12.75">
      <c r="A12" s="3" t="s">
        <v>31</v>
      </c>
      <c r="B12" s="14"/>
    </row>
    <row r="13" spans="1:4" ht="12.75">
      <c r="A13" s="1" t="s">
        <v>21</v>
      </c>
      <c r="B13" s="15">
        <v>100000</v>
      </c>
      <c r="C13" s="53">
        <v>100000</v>
      </c>
      <c r="D13" s="1" t="s">
        <v>58</v>
      </c>
    </row>
    <row r="14" spans="1:4" ht="12.75">
      <c r="A14" s="1" t="s">
        <v>56</v>
      </c>
      <c r="B14" s="15">
        <v>60000</v>
      </c>
      <c r="C14" s="53">
        <v>30000</v>
      </c>
      <c r="D14" s="1" t="s">
        <v>58</v>
      </c>
    </row>
    <row r="15" spans="1:3" ht="12.75">
      <c r="A15" s="1" t="s">
        <v>19</v>
      </c>
      <c r="B15" s="15">
        <v>50000</v>
      </c>
      <c r="C15" s="53">
        <v>0</v>
      </c>
    </row>
    <row r="16" spans="1:3" ht="12.75">
      <c r="A16" s="1" t="s">
        <v>18</v>
      </c>
      <c r="B16" s="15">
        <v>25000</v>
      </c>
      <c r="C16" s="53">
        <v>0</v>
      </c>
    </row>
    <row r="17" spans="1:4" ht="12.75">
      <c r="A17" s="1" t="s">
        <v>55</v>
      </c>
      <c r="B17" s="15"/>
      <c r="C17" s="53">
        <v>30000</v>
      </c>
      <c r="D17" s="1" t="s">
        <v>59</v>
      </c>
    </row>
    <row r="18" spans="1:4" ht="12.75">
      <c r="A18" s="1" t="s">
        <v>53</v>
      </c>
      <c r="B18" s="15"/>
      <c r="C18" s="53">
        <v>5000</v>
      </c>
      <c r="D18" s="1" t="s">
        <v>59</v>
      </c>
    </row>
    <row r="19" spans="1:4" ht="12.75">
      <c r="A19" s="1" t="s">
        <v>54</v>
      </c>
      <c r="B19" s="15"/>
      <c r="C19" s="53">
        <v>5000</v>
      </c>
      <c r="D19" s="1" t="s">
        <v>59</v>
      </c>
    </row>
    <row r="20" spans="1:4" ht="12.75">
      <c r="A20" s="1" t="s">
        <v>57</v>
      </c>
      <c r="B20" s="15"/>
      <c r="C20" s="53">
        <v>10000</v>
      </c>
      <c r="D20" s="1" t="s">
        <v>59</v>
      </c>
    </row>
    <row r="21" spans="1:4" ht="12.75">
      <c r="A21" s="1" t="s">
        <v>65</v>
      </c>
      <c r="B21" s="15"/>
      <c r="D21" s="55">
        <f>SUM(C13:C20)</f>
        <v>180000</v>
      </c>
    </row>
    <row r="22" spans="2:4" ht="12.75">
      <c r="B22" s="15"/>
      <c r="D22" s="48"/>
    </row>
    <row r="23" spans="1:3" ht="12.75">
      <c r="A23" s="1" t="s">
        <v>34</v>
      </c>
      <c r="B23" s="15">
        <v>0</v>
      </c>
      <c r="C23" s="53">
        <v>55374</v>
      </c>
    </row>
    <row r="24" ht="12.75">
      <c r="B24" s="15"/>
    </row>
    <row r="25" spans="1:4" ht="12.75">
      <c r="A25" s="1" t="s">
        <v>48</v>
      </c>
      <c r="B25" s="15">
        <v>16000</v>
      </c>
      <c r="C25" s="53">
        <v>23200</v>
      </c>
      <c r="D25" s="1" t="s">
        <v>58</v>
      </c>
    </row>
    <row r="26" spans="1:4" ht="12.75">
      <c r="A26" s="1" t="s">
        <v>60</v>
      </c>
      <c r="B26" s="15"/>
      <c r="C26" s="53">
        <v>700</v>
      </c>
      <c r="D26" s="1" t="s">
        <v>59</v>
      </c>
    </row>
    <row r="27" spans="1:3" ht="15.75">
      <c r="A27" s="1" t="s">
        <v>13</v>
      </c>
      <c r="B27" s="47">
        <f>+-24522+282723-2140</f>
        <v>256061</v>
      </c>
      <c r="C27" s="58">
        <v>0</v>
      </c>
    </row>
    <row r="28" ht="6" customHeight="1">
      <c r="B28" s="29"/>
    </row>
    <row r="29" spans="1:3" ht="12.75">
      <c r="A29" s="6" t="s">
        <v>39</v>
      </c>
      <c r="B29" s="23">
        <f>+SUM(B13:B27)</f>
        <v>507061</v>
      </c>
      <c r="C29" s="59">
        <f>+SUM(C13:C27)</f>
        <v>259274</v>
      </c>
    </row>
    <row r="30" spans="1:2" ht="6.75" customHeight="1">
      <c r="A30" s="8"/>
      <c r="B30" s="17"/>
    </row>
    <row r="31" spans="1:2" ht="15.75">
      <c r="A31" s="10" t="s">
        <v>6</v>
      </c>
      <c r="B31" s="18"/>
    </row>
    <row r="32" spans="1:2" ht="12.75">
      <c r="A32" s="5" t="s">
        <v>41</v>
      </c>
      <c r="B32" s="19"/>
    </row>
    <row r="33" spans="1:2" ht="12.75">
      <c r="A33" s="34" t="s">
        <v>42</v>
      </c>
      <c r="B33" s="19"/>
    </row>
    <row r="34" spans="1:4" ht="12.75">
      <c r="A34" t="s">
        <v>23</v>
      </c>
      <c r="B34" s="18">
        <v>77765</v>
      </c>
      <c r="C34" s="70">
        <v>52950</v>
      </c>
      <c r="D34" s="1" t="s">
        <v>66</v>
      </c>
    </row>
    <row r="35" spans="1:4" ht="12.75">
      <c r="A35" t="s">
        <v>24</v>
      </c>
      <c r="B35" s="18">
        <v>53560</v>
      </c>
      <c r="C35" s="18">
        <v>50000</v>
      </c>
      <c r="D35" s="1" t="s">
        <v>68</v>
      </c>
    </row>
    <row r="36" spans="1:3" ht="15.75">
      <c r="A36" t="s">
        <v>32</v>
      </c>
      <c r="B36" s="30">
        <v>23690</v>
      </c>
      <c r="C36" s="53">
        <v>2285</v>
      </c>
    </row>
    <row r="37" spans="1:3" ht="12.75">
      <c r="A37" s="3" t="s">
        <v>22</v>
      </c>
      <c r="B37" s="20">
        <f>SUM(B34:B36)</f>
        <v>155015</v>
      </c>
      <c r="C37" s="51">
        <f>SUM(C34:C36)</f>
        <v>105235</v>
      </c>
    </row>
    <row r="38" ht="6.75" customHeight="1">
      <c r="B38" s="21"/>
    </row>
    <row r="39" spans="1:2" ht="12.75">
      <c r="A39" s="34" t="s">
        <v>37</v>
      </c>
      <c r="B39" s="19"/>
    </row>
    <row r="40" spans="1:3" ht="12.75">
      <c r="A40" t="s">
        <v>43</v>
      </c>
      <c r="B40" s="18">
        <f>B34*0.25</f>
        <v>19441.25</v>
      </c>
      <c r="C40" s="18">
        <f>C34*0.25</f>
        <v>13237.5</v>
      </c>
    </row>
    <row r="41" spans="1:3" ht="12.75">
      <c r="A41" t="s">
        <v>24</v>
      </c>
      <c r="B41" s="18">
        <f>B35*0.25</f>
        <v>13390</v>
      </c>
      <c r="C41" s="18">
        <f>C35*0.25</f>
        <v>12500</v>
      </c>
    </row>
    <row r="42" spans="1:3" ht="15.75">
      <c r="A42" t="s">
        <v>32</v>
      </c>
      <c r="B42" s="30">
        <f>B36*0.25</f>
        <v>5922.5</v>
      </c>
      <c r="C42" s="53">
        <v>0</v>
      </c>
    </row>
    <row r="43" spans="1:3" ht="12.75">
      <c r="A43" s="3" t="s">
        <v>4</v>
      </c>
      <c r="B43" s="20">
        <f>SUM(B40:B42)</f>
        <v>38753.75</v>
      </c>
      <c r="C43" s="20">
        <f>SUM(C40:C42)</f>
        <v>25737.5</v>
      </c>
    </row>
    <row r="44" spans="1:2" ht="6.75" customHeight="1">
      <c r="A44" s="3" t="s">
        <v>3</v>
      </c>
      <c r="B44" s="20"/>
    </row>
    <row r="45" spans="1:5" ht="12.75">
      <c r="A45" s="4" t="s">
        <v>2</v>
      </c>
      <c r="B45" s="16">
        <f>B37+B43</f>
        <v>193768.75</v>
      </c>
      <c r="C45" s="50">
        <f>SUM(C37+C43)</f>
        <v>130972.5</v>
      </c>
      <c r="E45" s="49"/>
    </row>
    <row r="46" ht="5.25" customHeight="1">
      <c r="B46" s="21"/>
    </row>
    <row r="47" spans="1:2" ht="12.75">
      <c r="A47" s="5" t="s">
        <v>35</v>
      </c>
      <c r="B47" s="18"/>
    </row>
    <row r="48" spans="1:3" ht="12.75">
      <c r="A48" t="s">
        <v>28</v>
      </c>
      <c r="B48" s="18">
        <v>900</v>
      </c>
      <c r="C48" s="53">
        <v>2391</v>
      </c>
    </row>
    <row r="49" spans="1:3" ht="12.75">
      <c r="A49" t="s">
        <v>15</v>
      </c>
      <c r="B49" s="18">
        <v>1900</v>
      </c>
      <c r="C49" s="53">
        <v>1069</v>
      </c>
    </row>
    <row r="50" spans="1:3" ht="12.75">
      <c r="A50" t="s">
        <v>25</v>
      </c>
      <c r="B50" s="18">
        <v>2300</v>
      </c>
      <c r="C50" s="53">
        <v>12601</v>
      </c>
    </row>
    <row r="51" spans="1:3" ht="12.75">
      <c r="A51" t="s">
        <v>26</v>
      </c>
      <c r="B51" s="18">
        <v>3000</v>
      </c>
      <c r="C51" s="53">
        <v>2488</v>
      </c>
    </row>
    <row r="52" spans="1:3" ht="15.75">
      <c r="A52" t="s">
        <v>27</v>
      </c>
      <c r="B52" s="30">
        <v>1000</v>
      </c>
      <c r="C52" s="53">
        <v>0</v>
      </c>
    </row>
    <row r="53" spans="1:3" ht="12.75">
      <c r="A53" s="3" t="s">
        <v>1</v>
      </c>
      <c r="B53" s="20">
        <f>SUM(B48+B49+B50+B51+B52)</f>
        <v>9100</v>
      </c>
      <c r="C53" s="60">
        <f>SUM(C48+C49+C50+C51+C52)</f>
        <v>18549</v>
      </c>
    </row>
    <row r="54" spans="1:2" ht="6.75" customHeight="1">
      <c r="A54" s="3"/>
      <c r="B54" s="20"/>
    </row>
    <row r="55" spans="1:3" ht="12.75">
      <c r="A55" s="4" t="s">
        <v>36</v>
      </c>
      <c r="B55" s="16">
        <f>+B45+B53</f>
        <v>202868.75</v>
      </c>
      <c r="C55" s="61">
        <f>+C45+C53</f>
        <v>149521.5</v>
      </c>
    </row>
    <row r="56" ht="6" customHeight="1">
      <c r="B56" s="21"/>
    </row>
    <row r="57" spans="1:2" ht="15.75">
      <c r="A57" s="11" t="s">
        <v>7</v>
      </c>
      <c r="B57" s="22"/>
    </row>
    <row r="58" spans="1:2" ht="12.75">
      <c r="A58" s="7" t="s">
        <v>16</v>
      </c>
      <c r="B58" s="21"/>
    </row>
    <row r="59" spans="1:3" ht="12.75">
      <c r="A59" s="1" t="s">
        <v>12</v>
      </c>
      <c r="B59" s="26">
        <v>20000</v>
      </c>
      <c r="C59" s="53">
        <v>11179</v>
      </c>
    </row>
    <row r="60" spans="1:3" ht="12.75">
      <c r="A60" s="1" t="s">
        <v>63</v>
      </c>
      <c r="B60" s="26"/>
      <c r="C60" s="53">
        <v>28612</v>
      </c>
    </row>
    <row r="61" spans="1:3" ht="12.75">
      <c r="A61" s="1" t="s">
        <v>64</v>
      </c>
      <c r="B61" s="26"/>
      <c r="C61" s="53">
        <v>22000</v>
      </c>
    </row>
    <row r="62" spans="1:3" ht="15.75">
      <c r="A62" s="1" t="s">
        <v>20</v>
      </c>
      <c r="B62" s="31">
        <v>12500</v>
      </c>
      <c r="C62" s="53">
        <v>0</v>
      </c>
    </row>
    <row r="63" spans="1:3" ht="12.75">
      <c r="A63" s="4" t="s">
        <v>22</v>
      </c>
      <c r="B63" s="16">
        <f>SUM(B59:B62)</f>
        <v>32500</v>
      </c>
      <c r="C63" s="61">
        <f>SUM(C59:C62)</f>
        <v>61791</v>
      </c>
    </row>
    <row r="64" ht="6" customHeight="1">
      <c r="B64" s="21"/>
    </row>
    <row r="65" spans="1:2" ht="15" customHeight="1">
      <c r="A65" s="7" t="s">
        <v>29</v>
      </c>
      <c r="B65" s="15"/>
    </row>
    <row r="66" spans="1:3" ht="12.75">
      <c r="A66" s="1" t="s">
        <v>61</v>
      </c>
      <c r="B66" s="15">
        <v>32000</v>
      </c>
      <c r="C66" s="53">
        <v>25898</v>
      </c>
    </row>
    <row r="67" spans="1:3" ht="15.75">
      <c r="A67" s="1" t="s">
        <v>62</v>
      </c>
      <c r="B67" s="29">
        <v>2000</v>
      </c>
      <c r="C67" s="53">
        <v>609</v>
      </c>
    </row>
    <row r="68" spans="1:3" ht="12.75">
      <c r="A68" s="4" t="s">
        <v>22</v>
      </c>
      <c r="B68" s="16">
        <f>SUM(B66:B67)</f>
        <v>34000</v>
      </c>
      <c r="C68" s="61">
        <f>SUM(C66:C67)</f>
        <v>26507</v>
      </c>
    </row>
    <row r="69" ht="6" customHeight="1">
      <c r="B69" s="21"/>
    </row>
    <row r="70" spans="1:2" ht="15" customHeight="1">
      <c r="A70" s="7" t="s">
        <v>0</v>
      </c>
      <c r="B70" s="15"/>
    </row>
    <row r="71" spans="1:3" ht="12.75">
      <c r="A71" s="52" t="s">
        <v>33</v>
      </c>
      <c r="B71" s="16">
        <v>34000</v>
      </c>
      <c r="C71" s="53">
        <v>0</v>
      </c>
    </row>
    <row r="72" ht="6" customHeight="1">
      <c r="B72" s="21"/>
    </row>
    <row r="73" spans="1:3" ht="12.75">
      <c r="A73" s="25" t="s">
        <v>11</v>
      </c>
      <c r="B73" s="16">
        <v>145520</v>
      </c>
      <c r="C73" s="53">
        <v>8854</v>
      </c>
    </row>
    <row r="74" ht="6" customHeight="1">
      <c r="B74" s="21"/>
    </row>
    <row r="75" spans="1:3" ht="18" customHeight="1">
      <c r="A75" s="7" t="s">
        <v>14</v>
      </c>
      <c r="B75" s="16">
        <v>25000</v>
      </c>
      <c r="C75" s="53">
        <v>0</v>
      </c>
    </row>
    <row r="76" spans="1:2" ht="6.75" customHeight="1">
      <c r="A76" s="12"/>
      <c r="B76" s="22"/>
    </row>
    <row r="77" spans="1:3" ht="13.5" customHeight="1">
      <c r="A77" s="13" t="s">
        <v>5</v>
      </c>
      <c r="B77" s="27">
        <f>SUM(B73+B71+B68+B63+B75)</f>
        <v>271020</v>
      </c>
      <c r="C77" s="62">
        <f>SUM(C73+C71+C68+C63+C75)</f>
        <v>97152</v>
      </c>
    </row>
    <row r="78" spans="1:2" ht="24" customHeight="1">
      <c r="A78" s="12" t="s">
        <v>38</v>
      </c>
      <c r="B78" s="22"/>
    </row>
    <row r="79" spans="1:3" ht="12.75">
      <c r="A79" s="1" t="s">
        <v>8</v>
      </c>
      <c r="B79" s="28">
        <f>SUM(B55+B77)</f>
        <v>473888.75</v>
      </c>
      <c r="C79" s="63">
        <f>SUM(C55+C77)</f>
        <v>246673.5</v>
      </c>
    </row>
    <row r="80" spans="1:3" ht="15.75">
      <c r="A80" s="1" t="s">
        <v>30</v>
      </c>
      <c r="B80" s="32">
        <f>0.07*B79</f>
        <v>33172.2125</v>
      </c>
      <c r="C80" s="64">
        <f>0.07*D21</f>
        <v>12600.000000000002</v>
      </c>
    </row>
    <row r="81" spans="1:3" ht="15.75">
      <c r="A81" s="6" t="s">
        <v>9</v>
      </c>
      <c r="B81" s="33">
        <f>SUM(B79+B80)</f>
        <v>507060.9625</v>
      </c>
      <c r="C81" s="65">
        <f>SUM(C79+C80)</f>
        <v>259273.5</v>
      </c>
    </row>
    <row r="82" spans="1:2" ht="6.75" customHeight="1">
      <c r="A82" s="12"/>
      <c r="B82" s="22"/>
    </row>
    <row r="83" spans="1:3" ht="16.5" thickBot="1">
      <c r="A83" s="38" t="s">
        <v>40</v>
      </c>
      <c r="B83" s="46">
        <f>+B29-B81</f>
        <v>0.037499999976716936</v>
      </c>
      <c r="C83" s="69">
        <f>+C29-C81</f>
        <v>0.5</v>
      </c>
    </row>
    <row r="84" spans="1:2" ht="18" thickBot="1" thickTop="1">
      <c r="A84" s="38"/>
      <c r="B84" s="35"/>
    </row>
    <row r="85" spans="1:5" ht="15" thickBot="1" thickTop="1">
      <c r="A85" s="36" t="s">
        <v>47</v>
      </c>
      <c r="B85" s="41" t="s">
        <v>44</v>
      </c>
      <c r="C85" s="54" t="s">
        <v>22</v>
      </c>
      <c r="D85" s="37"/>
      <c r="E85" s="37"/>
    </row>
    <row r="86" spans="1:3" ht="13.5" thickTop="1">
      <c r="A86" s="39" t="s">
        <v>45</v>
      </c>
      <c r="B86" s="42">
        <v>0.1</v>
      </c>
      <c r="C86" s="66">
        <f>+SUM(B86:B86)</f>
        <v>0.1</v>
      </c>
    </row>
    <row r="87" spans="1:3" ht="12.75">
      <c r="A87" s="40" t="s">
        <v>16</v>
      </c>
      <c r="B87" s="42">
        <v>0.1</v>
      </c>
      <c r="C87" s="66">
        <f>+SUM(B87:B87)</f>
        <v>0.1</v>
      </c>
    </row>
    <row r="88" spans="1:3" ht="12.75">
      <c r="A88" s="39" t="s">
        <v>29</v>
      </c>
      <c r="B88" s="42">
        <v>0.4</v>
      </c>
      <c r="C88" s="66">
        <f>+SUM(B88:B88)</f>
        <v>0.4</v>
      </c>
    </row>
    <row r="89" spans="1:3" ht="12.75">
      <c r="A89" s="40" t="s">
        <v>17</v>
      </c>
      <c r="B89" s="42">
        <v>0.1</v>
      </c>
      <c r="C89" s="66">
        <f>+SUM(B89:B89)</f>
        <v>0.1</v>
      </c>
    </row>
    <row r="90" spans="1:3" ht="12.75">
      <c r="A90" s="40" t="s">
        <v>11</v>
      </c>
      <c r="B90" s="42">
        <v>0.2</v>
      </c>
      <c r="C90" s="66">
        <f>+SUM(B90:B90)</f>
        <v>0.2</v>
      </c>
    </row>
    <row r="91" spans="1:3" ht="15.75">
      <c r="A91" s="40" t="s">
        <v>14</v>
      </c>
      <c r="B91" s="43">
        <v>0.1</v>
      </c>
      <c r="C91" s="67">
        <f>+SUM(B91:B91)</f>
        <v>0.1</v>
      </c>
    </row>
    <row r="92" spans="1:3" ht="13.5" thickBot="1">
      <c r="A92" s="13" t="s">
        <v>46</v>
      </c>
      <c r="B92" s="44">
        <f>+SUM(B86:B91)</f>
        <v>1.0000000000000002</v>
      </c>
      <c r="C92" s="68">
        <f>+SUM(C86:C91)</f>
        <v>1.0000000000000002</v>
      </c>
    </row>
    <row r="93" ht="27" customHeight="1" thickTop="1">
      <c r="B93" s="7"/>
    </row>
    <row r="94" ht="25.5">
      <c r="A94" s="1" t="s">
        <v>67</v>
      </c>
    </row>
    <row r="95" spans="1:2" ht="46.5" customHeight="1">
      <c r="A95" s="1" t="s">
        <v>69</v>
      </c>
      <c r="B95" s="7"/>
    </row>
    <row r="97" ht="27.75" customHeight="1">
      <c r="B97" s="7"/>
    </row>
    <row r="99" ht="36.75" customHeight="1">
      <c r="B99" s="7"/>
    </row>
  </sheetData>
  <sheetProtection/>
  <printOptions horizontalCentered="1"/>
  <pageMargins left="0.25" right="0.25" top="0.7" bottom="0.75" header="0.25" footer="0.5"/>
  <pageSetup orientation="portrait" scale="6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Media Consortium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Van Slyke</dc:creator>
  <cp:keywords/>
  <dc:description/>
  <cp:lastModifiedBy>Jo Ellen Green Kaiser</cp:lastModifiedBy>
  <cp:lastPrinted>2009-09-10T17:23:08Z</cp:lastPrinted>
  <dcterms:created xsi:type="dcterms:W3CDTF">2008-12-01T17:36:03Z</dcterms:created>
  <dcterms:modified xsi:type="dcterms:W3CDTF">2012-12-20T02:35:44Z</dcterms:modified>
  <cp:category/>
  <cp:version/>
  <cp:contentType/>
  <cp:contentStatus/>
</cp:coreProperties>
</file>